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ORÇAMENTO" sheetId="1" r:id="rId1"/>
    <sheet name="CRONOGRAMA" sheetId="2" r:id="rId2"/>
  </sheets>
  <definedNames>
    <definedName name="_xlnm.Print_Area" localSheetId="0">ORÇAMENTO!$A$1:$H$151</definedName>
    <definedName name="_xlnm.Print_Titles" localSheetId="0">ORÇAMENTO!$10:$10</definedName>
  </definedNames>
  <calcPr calcId="144525"/>
</workbook>
</file>

<file path=xl/calcChain.xml><?xml version="1.0" encoding="utf-8"?>
<calcChain xmlns="http://schemas.openxmlformats.org/spreadsheetml/2006/main">
  <c r="M19" i="2" l="1"/>
  <c r="M20" i="2"/>
  <c r="M21" i="2"/>
  <c r="M22" i="2"/>
  <c r="M23" i="2"/>
  <c r="M24" i="2"/>
  <c r="M25" i="2"/>
  <c r="M26" i="2"/>
  <c r="M18" i="2"/>
  <c r="M28" i="2"/>
  <c r="G85" i="1"/>
  <c r="G83" i="1"/>
  <c r="G81" i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C28" i="2" s="1"/>
  <c r="E26" i="2" l="1"/>
  <c r="E25" i="2"/>
  <c r="E24" i="2"/>
  <c r="E23" i="2"/>
  <c r="E22" i="2"/>
  <c r="E21" i="2"/>
  <c r="E20" i="2"/>
  <c r="E19" i="2"/>
  <c r="D18" i="2"/>
  <c r="D28" i="2" s="1"/>
  <c r="G78" i="1"/>
  <c r="G79" i="1" s="1"/>
  <c r="G74" i="1"/>
  <c r="G73" i="1"/>
  <c r="G72" i="1"/>
  <c r="G71" i="1"/>
  <c r="G70" i="1"/>
  <c r="G75" i="1" s="1"/>
  <c r="G66" i="1"/>
  <c r="G65" i="1"/>
  <c r="G64" i="1"/>
  <c r="G67" i="1" s="1"/>
  <c r="G60" i="1"/>
  <c r="G59" i="1"/>
  <c r="G57" i="1"/>
  <c r="G55" i="1"/>
  <c r="G61" i="1" s="1"/>
  <c r="G51" i="1"/>
  <c r="G50" i="1"/>
  <c r="G49" i="1"/>
  <c r="G48" i="1"/>
  <c r="G47" i="1"/>
  <c r="G46" i="1"/>
  <c r="G52" i="1" s="1"/>
  <c r="G42" i="1"/>
  <c r="G40" i="1"/>
  <c r="G39" i="1"/>
  <c r="G38" i="1"/>
  <c r="G43" i="1" s="1"/>
  <c r="G34" i="1"/>
  <c r="G33" i="1"/>
  <c r="G32" i="1"/>
  <c r="G30" i="1"/>
  <c r="G35" i="1" s="1"/>
  <c r="G26" i="1"/>
  <c r="G25" i="1"/>
  <c r="G24" i="1"/>
  <c r="G22" i="1"/>
  <c r="G27" i="1" s="1"/>
  <c r="G18" i="1"/>
  <c r="G17" i="1"/>
  <c r="G16" i="1"/>
  <c r="G15" i="1"/>
  <c r="G14" i="1"/>
  <c r="G13" i="1"/>
  <c r="G19" i="1"/>
  <c r="K19" i="2" l="1"/>
  <c r="I19" i="2"/>
  <c r="G19" i="2"/>
  <c r="K20" i="2"/>
  <c r="I20" i="2"/>
  <c r="G20" i="2"/>
  <c r="K21" i="2"/>
  <c r="I21" i="2"/>
  <c r="G21" i="2"/>
  <c r="K22" i="2"/>
  <c r="I22" i="2"/>
  <c r="G22" i="2"/>
  <c r="K23" i="2"/>
  <c r="I23" i="2"/>
  <c r="G23" i="2"/>
  <c r="K24" i="2"/>
  <c r="I24" i="2"/>
  <c r="G24" i="2"/>
  <c r="K25" i="2"/>
  <c r="I25" i="2"/>
  <c r="G25" i="2"/>
  <c r="K26" i="2"/>
  <c r="I26" i="2"/>
  <c r="G26" i="2"/>
  <c r="E18" i="2"/>
  <c r="L26" i="2"/>
  <c r="L25" i="2"/>
  <c r="L24" i="2"/>
  <c r="L23" i="2"/>
  <c r="L22" i="2"/>
  <c r="L21" i="2"/>
  <c r="L20" i="2"/>
  <c r="L19" i="2"/>
  <c r="L18" i="2"/>
  <c r="K18" i="2" l="1"/>
  <c r="I18" i="2"/>
  <c r="G18" i="2"/>
  <c r="G28" i="2" s="1"/>
  <c r="E28" i="2"/>
  <c r="F19" i="2" l="1"/>
  <c r="F20" i="2"/>
  <c r="F21" i="2"/>
  <c r="F22" i="2"/>
  <c r="F23" i="2"/>
  <c r="F24" i="2"/>
  <c r="F25" i="2"/>
  <c r="F26" i="2"/>
  <c r="F18" i="2"/>
  <c r="F28" i="2" s="1"/>
  <c r="H28" i="2"/>
  <c r="G29" i="2"/>
  <c r="I28" i="2" l="1"/>
  <c r="K28" i="2"/>
  <c r="L28" i="2" s="1"/>
  <c r="J28" i="2" l="1"/>
  <c r="H29" i="2"/>
  <c r="I29" i="2" l="1"/>
  <c r="K29" i="2" s="1"/>
  <c r="J29" i="2"/>
  <c r="L29" i="2" s="1"/>
</calcChain>
</file>

<file path=xl/sharedStrings.xml><?xml version="1.0" encoding="utf-8"?>
<sst xmlns="http://schemas.openxmlformats.org/spreadsheetml/2006/main" count="205" uniqueCount="147">
  <si>
    <t>DATA: 21/10/2013</t>
  </si>
  <si>
    <t>OBRA :</t>
  </si>
  <si>
    <t>REFORMA DA PRAÇA DO RIACHO MACEIÓ</t>
  </si>
  <si>
    <t>LOCAL :</t>
  </si>
  <si>
    <t>ITEM</t>
  </si>
  <si>
    <t>CÓDIGO</t>
  </si>
  <si>
    <t>DESCRIÇÃO</t>
  </si>
  <si>
    <t>UNIDADE</t>
  </si>
  <si>
    <t>QUANT.</t>
  </si>
  <si>
    <t>PREÇO(R$)</t>
  </si>
  <si>
    <t>PREÇO TOTAL (R$)</t>
  </si>
  <si>
    <t>SERVICOS PRELIMINARES</t>
  </si>
  <si>
    <t>1.1</t>
  </si>
  <si>
    <t>CONSTRUÇÃO DO CANTEIRO DA OBRA</t>
  </si>
  <si>
    <t>1.1.1</t>
  </si>
  <si>
    <t>PLACA DA OBRA PADRÃO PREFEITURA</t>
  </si>
  <si>
    <t>M2</t>
  </si>
  <si>
    <t>SUBTOTAL (Etapa):</t>
  </si>
  <si>
    <t>MOVIMENTO DE TERRA</t>
  </si>
  <si>
    <t>2.1</t>
  </si>
  <si>
    <t>CARGA,TRANSPORTE E DESCARGA DE MATERIAL</t>
  </si>
  <si>
    <t>2.1.2</t>
  </si>
  <si>
    <t>CARGA MANUAL DE TERRA EM CAMINHÃO BASCULANTE</t>
  </si>
  <si>
    <t>M3</t>
  </si>
  <si>
    <t>2.2</t>
  </si>
  <si>
    <t>ESCAVAÇÕES EM VALAS, VALETAS, CANAIS E FUNDAÇÕES</t>
  </si>
  <si>
    <t>REATERRO COM COMPACTAÇÃO MANUAL S/CONTROLE, MATERIAL DA
VALA (30X40)</t>
  </si>
  <si>
    <t>ESCAVAÇÃO MANUAL EM CAMPO ABERTO EM TERRA ATÉ 2M</t>
  </si>
  <si>
    <t>FUNDAÇÕES E ESTRUTURAS</t>
  </si>
  <si>
    <t>3.1</t>
  </si>
  <si>
    <t>EMBASAMENTOS E BALDRAMES</t>
  </si>
  <si>
    <t>3.1.1</t>
  </si>
  <si>
    <t>ALVENARIA DE EMBASAMENTO COM TIJOLO FURADO (40X60)</t>
  </si>
  <si>
    <t>PAREDES E PAINÉIS</t>
  </si>
  <si>
    <t>4.1</t>
  </si>
  <si>
    <t>ALVENARIAS DE ELEVAÇÃO</t>
  </si>
  <si>
    <t>4.1.1</t>
  </si>
  <si>
    <t>4.1.2</t>
  </si>
  <si>
    <t>ALVENARIA DE TIJOLO FURADO ESP. = 20CM</t>
  </si>
  <si>
    <t>4.2</t>
  </si>
  <si>
    <t>VERGAS E CHAPIM</t>
  </si>
  <si>
    <t>4.2.1</t>
  </si>
  <si>
    <t>CHAPIM DE CONCRETO</t>
  </si>
  <si>
    <t>PISOS</t>
  </si>
  <si>
    <t>5.1</t>
  </si>
  <si>
    <t>PISOS INTERNOS E EXTERNOS</t>
  </si>
  <si>
    <t>5.1.1</t>
  </si>
  <si>
    <t>PISO EM PLACA DRENANTE TIPO MEGADRENO (40 X 40) ESP.=5 CM</t>
  </si>
  <si>
    <t>5.1.2</t>
  </si>
  <si>
    <t>PISO TÁTIL DE ALERTA EM PLACAS PRE-MOLDADAS 5MPA</t>
  </si>
  <si>
    <t>5.1.3</t>
  </si>
  <si>
    <t>PISO TÁTIL DE DIRECIONAL EM PLACAS PRE-MOLDADAS 5MPA</t>
  </si>
  <si>
    <t>5.1.4</t>
  </si>
  <si>
    <t>PISO INTERTRAVADO EM BLOCOS DE CONCRETO COLORIDO SOBRE COXIM COM PÓ DE PEDRA</t>
  </si>
  <si>
    <t>5.1.5</t>
  </si>
  <si>
    <t>PISO INTERTRAVADO EM BLOCOS DE CONCRETO NATURAL SOBRE
COXIM COM PÓ DE PEDRA</t>
  </si>
  <si>
    <t>5.1.6</t>
  </si>
  <si>
    <t>MEIO FIO PRÉ MOLDADO EM PÉ (10X30X100) INCL. REJUNTAMENTO</t>
  </si>
  <si>
    <t>M</t>
  </si>
  <si>
    <t>DISPOSITIVOS DE PROTEÇÃO E ACESSO</t>
  </si>
  <si>
    <t>6.1</t>
  </si>
  <si>
    <t>6.1.1</t>
  </si>
  <si>
    <t>C4559</t>
  </si>
  <si>
    <t>URBANIZAÇÃO E PAISAGISMO</t>
  </si>
  <si>
    <t>7.1</t>
  </si>
  <si>
    <t>PAISAGISMO</t>
  </si>
  <si>
    <t>7.1.1</t>
  </si>
  <si>
    <t>GRAMA EM PLACAS (FORN. E PLANTIO)</t>
  </si>
  <si>
    <t>7.1.2</t>
  </si>
  <si>
    <t>UN</t>
  </si>
  <si>
    <t>COLCHÃO DE AREIA DO MORRO P/ ASSENTAMENTO DE
PARALELEPÍPEDO</t>
  </si>
  <si>
    <t>BANCO DE CONCRETO - PADRÃO PREFEITURA</t>
  </si>
  <si>
    <t>ÁRVORE FRUTÍFERA COM TUTOR E ADUBO E COM ALTURA MÍNIMA DE
3,00M</t>
  </si>
  <si>
    <t>PLANTIO DE PALMEIRAS COM HM= 1,50 M, INCL. AQUISIÇÃO E
PREPARAÇÃO DE COVA 0,40X0,40X0,40M</t>
  </si>
  <si>
    <t>SERVIÇOS COMPLEMENTARES</t>
  </si>
  <si>
    <t>8.1</t>
  </si>
  <si>
    <t>LIMPEZA FINAL</t>
  </si>
  <si>
    <t>8.1.1</t>
  </si>
  <si>
    <t>LIMPEZA DA OBRA</t>
  </si>
  <si>
    <t xml:space="preserve">SUBTOTAL GERAL: </t>
  </si>
  <si>
    <t>ANEXO III</t>
  </si>
  <si>
    <t>CRONOGRAMA FÍSICO- FINANCEIRO</t>
  </si>
  <si>
    <t>DISCRIMINAÇÃO</t>
  </si>
  <si>
    <t>VALOR</t>
  </si>
  <si>
    <t>%</t>
  </si>
  <si>
    <t>30 DIAS</t>
  </si>
  <si>
    <t>60 DIAS</t>
  </si>
  <si>
    <t>90 DIAS</t>
  </si>
  <si>
    <t>TOTAL</t>
  </si>
  <si>
    <t>TOTAL SIMPLES</t>
  </si>
  <si>
    <t>TOTAL ACUMULADO</t>
  </si>
  <si>
    <t>CHAPISCO DE BASE TRAÇO 1:3</t>
  </si>
  <si>
    <t>4.1.3</t>
  </si>
  <si>
    <t>REBOCO DE PAREDES</t>
  </si>
  <si>
    <t>PINTURA</t>
  </si>
  <si>
    <t>PINTURA PAREDES</t>
  </si>
  <si>
    <t>TEXTURA ACRÍLICA 1 DEMÃO EM PAREDES</t>
  </si>
  <si>
    <t>PINTURA DO CHAPIM</t>
  </si>
  <si>
    <t>VERNIZ ACRÍLICO 2 DEMÃOS EM PAREDES DE CONCRETO</t>
  </si>
  <si>
    <t>6.2</t>
  </si>
  <si>
    <t>6.2.1</t>
  </si>
  <si>
    <t>6.3</t>
  </si>
  <si>
    <t>6.3.1</t>
  </si>
  <si>
    <t>PINTURA TUBO CAGECE</t>
  </si>
  <si>
    <t>ESMALTE SINTÉTICO 2 DEMÃOS COM ZARCÃO EM SUPERFÍCIES DE
FERRO</t>
  </si>
  <si>
    <t>LIXAMENTO MANUAL EM ESTRUTURA METÁLICA - NORMA SSPC - SP2 OU
ST2</t>
  </si>
  <si>
    <t>ANDAIME METÁLICO DE ENCAIXE P/ FACHADAS - LOCAÇÃO MENSAL</t>
  </si>
  <si>
    <t>1.1.2</t>
  </si>
  <si>
    <t>ATERRO C/ MATERIAL ARENOSO, INCLUSIVE ESPALHAMENTO E
ADENSAMENTO (C/ AQUISIÇÃO)</t>
  </si>
  <si>
    <t>2.1.1</t>
  </si>
  <si>
    <t>2.1.3</t>
  </si>
  <si>
    <t>GRADIL PRÉ-FABRICADO COMPOSTO DE PAINÉIS DE 2,50 x 1,03 EM ARAME GALVANIZADO 5 mm DE DIÂMETRO, MALHA 200 x 50 mm, POSTE COM SECÇÃO 60 x 40 mm E ALTURA DE 3,20 m CHAPA GALVANIZADA, COM 1,55 mm DE ESPESSURA, PINTADO COM TINTA POLIÉSTER E PINTURA ELETROSTÁTICA</t>
  </si>
  <si>
    <t>C4557</t>
  </si>
  <si>
    <t>PORTÃO TIPO CORRER COM PAINÉIS NYLOFOR, EM AÇO REVESTIDO, COR VERDE</t>
  </si>
  <si>
    <t>CONCRETOS</t>
  </si>
  <si>
    <t>3.2</t>
  </si>
  <si>
    <t>8.1.2</t>
  </si>
  <si>
    <t>8.1.3</t>
  </si>
  <si>
    <t>8.1.4</t>
  </si>
  <si>
    <t>8.1.5</t>
  </si>
  <si>
    <t>9.1</t>
  </si>
  <si>
    <t>9.1.1</t>
  </si>
  <si>
    <t>TAPUME DE CHAPA DE MADEIRA COMPENSADA ESP=10MM COM
ABERTURA E PORTÃO</t>
  </si>
  <si>
    <t>1.1.3</t>
  </si>
  <si>
    <t>1.1.4</t>
  </si>
  <si>
    <t>1.1.5</t>
  </si>
  <si>
    <t>1.1.6</t>
  </si>
  <si>
    <t>LIGAÇÃO PROVISÓRIA DE ÁGUA E SANITÁRIO</t>
  </si>
  <si>
    <t>LIGAÇÃO PROVISÓRIA DE LUZ, FORÇA, TELEFONE E LÓGICA</t>
  </si>
  <si>
    <t>BARRACÃO ABERTO</t>
  </si>
  <si>
    <t>FORMA EM TÁBUA DE MADEIRA DE 1A. (REUTILIZAÇÃO 5 VEZES)</t>
  </si>
  <si>
    <t>CONCRETO CICLÓPICO COM 30% DE PEDRA DE MÃO MISTURADO EM
BETONEIRA FCK 15 MPA</t>
  </si>
  <si>
    <t>3.2.1</t>
  </si>
  <si>
    <t>3.2.2</t>
  </si>
  <si>
    <t>3.2.3</t>
  </si>
  <si>
    <t>CORRIMÃO EM TUBO DE AÇO INOX POLIDO DIAM.=2``</t>
  </si>
  <si>
    <t>RUA: MANUEL JESUINO, ESQUINA COM R. JOSÉ LINO - VARJOTA</t>
  </si>
  <si>
    <t>CONCRETO ARMADO COMPLETAMENTE EXECUTADO 20 MPA INCL. LANÇAMENTO</t>
  </si>
  <si>
    <t>SECRETARIA  REGIONAL - II</t>
  </si>
  <si>
    <t>ANEXO II</t>
  </si>
  <si>
    <t>6.3.2</t>
  </si>
  <si>
    <t>7.1.3</t>
  </si>
  <si>
    <t>BDI (22%)</t>
  </si>
  <si>
    <t>VALOR+BDI</t>
  </si>
  <si>
    <t xml:space="preserve">BDI (22%): </t>
  </si>
  <si>
    <t xml:space="preserve">TOTAL GERAL: </t>
  </si>
  <si>
    <t>IMPORTA O PRESENTE ORÇAMENTO EM R$ 663.764.72 (SEISCENTOS E SESSENTA E TRÊS MIL SETECENTOS E SESSENTA E QUATRO REAIS E SETENTA E DOIS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</si>
</sst>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2" fontId="2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4" fontId="6" fillId="0" borderId="3" xfId="2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2" quotePrefix="1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0" fontId="7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9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14" fontId="10" fillId="0" borderId="0" xfId="1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1" applyNumberFormat="1" applyFont="1" applyFill="1" applyBorder="1" applyAlignment="1" applyProtection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1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165" fontId="10" fillId="0" borderId="3" xfId="1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/>
    <xf numFmtId="165" fontId="10" fillId="0" borderId="13" xfId="1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Border="1" applyAlignment="1">
      <alignment horizontal="center"/>
    </xf>
    <xf numFmtId="0" fontId="7" fillId="0" borderId="3" xfId="0" applyFont="1" applyBorder="1"/>
    <xf numFmtId="2" fontId="7" fillId="0" borderId="3" xfId="1" applyNumberFormat="1" applyFont="1" applyFill="1" applyBorder="1" applyAlignment="1" applyProtection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10" fillId="0" borderId="3" xfId="0" applyFont="1" applyBorder="1"/>
    <xf numFmtId="4" fontId="10" fillId="0" borderId="3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/>
    </xf>
    <xf numFmtId="0" fontId="10" fillId="0" borderId="15" xfId="0" applyFont="1" applyBorder="1"/>
    <xf numFmtId="4" fontId="1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2" fontId="7" fillId="0" borderId="15" xfId="1" applyNumberFormat="1" applyFont="1" applyFill="1" applyBorder="1" applyAlignment="1" applyProtection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7" fillId="0" borderId="0" xfId="0" applyNumberFormat="1" applyFont="1"/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vertical="center"/>
    </xf>
    <xf numFmtId="2" fontId="6" fillId="0" borderId="3" xfId="2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vertical="center"/>
    </xf>
    <xf numFmtId="2" fontId="2" fillId="0" borderId="3" xfId="2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0" xfId="0" applyNumberFormat="1" applyFont="1" applyFill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2" fontId="8" fillId="0" borderId="0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Fill="1" applyBorder="1" applyAlignment="1" applyProtection="1">
      <alignment horizontal="center" vertical="center"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165" fontId="10" fillId="0" borderId="3" xfId="0" applyNumberFormat="1" applyFont="1" applyBorder="1"/>
    <xf numFmtId="43" fontId="10" fillId="0" borderId="3" xfId="0" applyNumberFormat="1" applyFont="1" applyBorder="1"/>
    <xf numFmtId="43" fontId="7" fillId="0" borderId="3" xfId="0" applyNumberFormat="1" applyFont="1" applyBorder="1" applyAlignment="1">
      <alignment horizontal="left" vertical="top" wrapText="1"/>
    </xf>
    <xf numFmtId="4" fontId="4" fillId="2" borderId="3" xfId="0" applyNumberFormat="1" applyFont="1" applyFill="1" applyBorder="1"/>
  </cellXfs>
  <cellStyles count="3">
    <cellStyle name="Normal" xfId="0" builtinId="0"/>
    <cellStyle name="Normal 2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</xdr:row>
      <xdr:rowOff>38100</xdr:rowOff>
    </xdr:from>
    <xdr:to>
      <xdr:col>6</xdr:col>
      <xdr:colOff>1143000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09575"/>
          <a:ext cx="18288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280146</xdr:colOff>
      <xdr:row>141</xdr:row>
      <xdr:rowOff>100853</xdr:rowOff>
    </xdr:from>
    <xdr:to>
      <xdr:col>2</xdr:col>
      <xdr:colOff>3507440</xdr:colOff>
      <xdr:row>148</xdr:row>
      <xdr:rowOff>145676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6" y="28485353"/>
          <a:ext cx="4885765" cy="1299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0</xdr:rowOff>
    </xdr:from>
    <xdr:to>
      <xdr:col>12</xdr:col>
      <xdr:colOff>657225</xdr:colOff>
      <xdr:row>4</xdr:row>
      <xdr:rowOff>9525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6858000" cy="771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85725</xdr:colOff>
      <xdr:row>30</xdr:row>
      <xdr:rowOff>19050</xdr:rowOff>
    </xdr:from>
    <xdr:to>
      <xdr:col>7</xdr:col>
      <xdr:colOff>257175</xdr:colOff>
      <xdr:row>34</xdr:row>
      <xdr:rowOff>114300</xdr:rowOff>
    </xdr:to>
    <xdr:pic>
      <xdr:nvPicPr>
        <xdr:cNvPr id="3" name="Figuras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25" y="5867400"/>
          <a:ext cx="4581525" cy="8572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view="pageBreakPreview" zoomScale="85" zoomScaleNormal="85" zoomScaleSheetLayoutView="85" workbookViewId="0">
      <selection activeCell="B8" sqref="B8:G8"/>
    </sheetView>
  </sheetViews>
  <sheetFormatPr defaultRowHeight="14.25" x14ac:dyDescent="0.2"/>
  <cols>
    <col min="1" max="1" width="11" style="36" customWidth="1"/>
    <col min="2" max="2" width="14" style="36" customWidth="1"/>
    <col min="3" max="3" width="83.28515625" style="4" customWidth="1"/>
    <col min="4" max="4" width="10.5703125" style="4" customWidth="1"/>
    <col min="5" max="5" width="10.28515625" style="37" customWidth="1"/>
    <col min="6" max="6" width="11.85546875" style="37" customWidth="1"/>
    <col min="7" max="7" width="18.5703125" style="37" customWidth="1"/>
    <col min="8" max="8" width="3.5703125" style="4" customWidth="1"/>
    <col min="9" max="11" width="0" style="4" hidden="1" customWidth="1"/>
    <col min="12" max="12" width="9.140625" style="4"/>
    <col min="13" max="13" width="10.28515625" style="4" customWidth="1"/>
    <col min="14" max="16384" width="9.140625" style="4"/>
  </cols>
  <sheetData>
    <row r="1" spans="1:13" ht="15" thickBot="1" x14ac:dyDescent="0.25">
      <c r="A1" s="1"/>
      <c r="B1" s="1"/>
      <c r="C1" s="2"/>
      <c r="D1" s="2"/>
      <c r="E1" s="3"/>
      <c r="F1" s="3"/>
      <c r="G1" s="3"/>
    </row>
    <row r="2" spans="1:13" ht="15" customHeight="1" x14ac:dyDescent="0.2">
      <c r="A2" s="152" t="s">
        <v>0</v>
      </c>
      <c r="B2" s="153"/>
      <c r="C2" s="153"/>
      <c r="D2" s="153"/>
      <c r="E2" s="153"/>
      <c r="F2" s="153"/>
      <c r="G2" s="154"/>
    </row>
    <row r="3" spans="1:13" ht="15" customHeight="1" x14ac:dyDescent="0.2">
      <c r="A3" s="155"/>
      <c r="B3" s="156"/>
      <c r="C3" s="156"/>
      <c r="D3" s="156"/>
      <c r="E3" s="156"/>
      <c r="F3" s="156"/>
      <c r="G3" s="157"/>
    </row>
    <row r="4" spans="1:13" ht="15" customHeight="1" x14ac:dyDescent="0.2">
      <c r="A4" s="155" t="s">
        <v>139</v>
      </c>
      <c r="B4" s="156"/>
      <c r="C4" s="156"/>
      <c r="D4" s="156"/>
      <c r="E4" s="156"/>
      <c r="F4" s="156"/>
      <c r="G4" s="157"/>
    </row>
    <row r="5" spans="1:13" ht="18.75" customHeight="1" thickBot="1" x14ac:dyDescent="0.25">
      <c r="A5" s="158"/>
      <c r="B5" s="159"/>
      <c r="C5" s="159"/>
      <c r="D5" s="159"/>
      <c r="E5" s="159"/>
      <c r="F5" s="159"/>
      <c r="G5" s="160"/>
    </row>
    <row r="6" spans="1:13" ht="15" thickBot="1" x14ac:dyDescent="0.25">
      <c r="A6" s="5"/>
      <c r="B6" s="5"/>
      <c r="C6" s="6"/>
      <c r="D6" s="6"/>
      <c r="E6" s="7"/>
      <c r="F6" s="7"/>
      <c r="G6" s="7"/>
    </row>
    <row r="7" spans="1:13" ht="15" customHeight="1" x14ac:dyDescent="0.25">
      <c r="A7" s="136" t="s">
        <v>1</v>
      </c>
      <c r="B7" s="161" t="s">
        <v>2</v>
      </c>
      <c r="C7" s="162"/>
      <c r="D7" s="162"/>
      <c r="E7" s="162"/>
      <c r="F7" s="162"/>
      <c r="G7" s="163"/>
    </row>
    <row r="8" spans="1:13" ht="15" customHeight="1" thickBot="1" x14ac:dyDescent="0.3">
      <c r="A8" s="137" t="s">
        <v>3</v>
      </c>
      <c r="B8" s="164" t="s">
        <v>136</v>
      </c>
      <c r="C8" s="165"/>
      <c r="D8" s="165"/>
      <c r="E8" s="165"/>
      <c r="F8" s="165"/>
      <c r="G8" s="166"/>
    </row>
    <row r="9" spans="1:13" ht="15" customHeight="1" thickBot="1" x14ac:dyDescent="0.25">
      <c r="A9" s="5"/>
      <c r="B9" s="148"/>
      <c r="C9" s="148"/>
      <c r="D9" s="148"/>
      <c r="E9" s="148"/>
      <c r="F9" s="148"/>
      <c r="G9" s="148"/>
    </row>
    <row r="10" spans="1:13" s="8" customFormat="1" ht="30" x14ac:dyDescent="0.25">
      <c r="A10" s="138" t="s">
        <v>4</v>
      </c>
      <c r="B10" s="139" t="s">
        <v>5</v>
      </c>
      <c r="C10" s="139" t="s">
        <v>6</v>
      </c>
      <c r="D10" s="139" t="s">
        <v>7</v>
      </c>
      <c r="E10" s="140" t="s">
        <v>8</v>
      </c>
      <c r="F10" s="140" t="s">
        <v>9</v>
      </c>
      <c r="G10" s="141" t="s">
        <v>10</v>
      </c>
    </row>
    <row r="11" spans="1:13" ht="15" x14ac:dyDescent="0.2">
      <c r="A11" s="109">
        <v>1</v>
      </c>
      <c r="B11" s="9"/>
      <c r="C11" s="10" t="s">
        <v>11</v>
      </c>
      <c r="D11" s="10"/>
      <c r="E11" s="11"/>
      <c r="F11" s="11"/>
      <c r="G11" s="110"/>
    </row>
    <row r="12" spans="1:13" ht="15" x14ac:dyDescent="0.2">
      <c r="A12" s="109" t="s">
        <v>12</v>
      </c>
      <c r="B12" s="9"/>
      <c r="C12" s="10" t="s">
        <v>13</v>
      </c>
      <c r="D12" s="123"/>
      <c r="E12" s="11"/>
      <c r="F12" s="11"/>
      <c r="G12" s="110"/>
      <c r="M12" s="12"/>
    </row>
    <row r="13" spans="1:13" x14ac:dyDescent="0.2">
      <c r="A13" s="111" t="s">
        <v>14</v>
      </c>
      <c r="B13" s="13">
        <v>10010009</v>
      </c>
      <c r="C13" s="14" t="s">
        <v>15</v>
      </c>
      <c r="D13" s="124" t="s">
        <v>16</v>
      </c>
      <c r="E13" s="15">
        <v>6</v>
      </c>
      <c r="F13" s="15">
        <v>65.430000000000007</v>
      </c>
      <c r="G13" s="112">
        <f t="shared" ref="G13:G18" si="0">ROUND(E13*F13,2)</f>
        <v>392.58</v>
      </c>
      <c r="J13" s="4">
        <v>3.2</v>
      </c>
    </row>
    <row r="14" spans="1:13" ht="28.5" x14ac:dyDescent="0.2">
      <c r="A14" s="111" t="s">
        <v>107</v>
      </c>
      <c r="B14" s="13">
        <v>10010013</v>
      </c>
      <c r="C14" s="14" t="s">
        <v>122</v>
      </c>
      <c r="D14" s="124" t="s">
        <v>16</v>
      </c>
      <c r="E14" s="15">
        <v>690.27</v>
      </c>
      <c r="F14" s="15">
        <v>39.520000000000003</v>
      </c>
      <c r="G14" s="112">
        <f t="shared" si="0"/>
        <v>27279.47</v>
      </c>
    </row>
    <row r="15" spans="1:13" x14ac:dyDescent="0.2">
      <c r="A15" s="111" t="s">
        <v>123</v>
      </c>
      <c r="B15" s="13">
        <v>10010006</v>
      </c>
      <c r="C15" s="14" t="s">
        <v>127</v>
      </c>
      <c r="D15" s="124" t="s">
        <v>69</v>
      </c>
      <c r="E15" s="15">
        <v>1</v>
      </c>
      <c r="F15" s="15">
        <v>1241.8499999999999</v>
      </c>
      <c r="G15" s="112">
        <f t="shared" si="0"/>
        <v>1241.8499999999999</v>
      </c>
    </row>
    <row r="16" spans="1:13" x14ac:dyDescent="0.2">
      <c r="A16" s="111" t="s">
        <v>124</v>
      </c>
      <c r="B16" s="13">
        <v>10010007</v>
      </c>
      <c r="C16" s="14" t="s">
        <v>128</v>
      </c>
      <c r="D16" s="124" t="s">
        <v>69</v>
      </c>
      <c r="E16" s="15">
        <v>1</v>
      </c>
      <c r="F16" s="15">
        <v>985.89</v>
      </c>
      <c r="G16" s="112">
        <f t="shared" si="0"/>
        <v>985.89</v>
      </c>
    </row>
    <row r="17" spans="1:11" x14ac:dyDescent="0.2">
      <c r="A17" s="111" t="s">
        <v>125</v>
      </c>
      <c r="B17" s="13">
        <v>10010004</v>
      </c>
      <c r="C17" s="14" t="s">
        <v>129</v>
      </c>
      <c r="D17" s="124" t="s">
        <v>16</v>
      </c>
      <c r="E17" s="15">
        <v>50</v>
      </c>
      <c r="F17" s="15">
        <v>57.68</v>
      </c>
      <c r="G17" s="112">
        <f t="shared" si="0"/>
        <v>2884</v>
      </c>
    </row>
    <row r="18" spans="1:11" x14ac:dyDescent="0.2">
      <c r="A18" s="111" t="s">
        <v>126</v>
      </c>
      <c r="B18" s="13">
        <v>10010003</v>
      </c>
      <c r="C18" s="14" t="s">
        <v>106</v>
      </c>
      <c r="D18" s="124" t="s">
        <v>69</v>
      </c>
      <c r="E18" s="15">
        <v>150</v>
      </c>
      <c r="F18" s="15">
        <v>3.17</v>
      </c>
      <c r="G18" s="112">
        <f t="shared" si="0"/>
        <v>475.5</v>
      </c>
    </row>
    <row r="19" spans="1:11" ht="15" x14ac:dyDescent="0.2">
      <c r="A19" s="113"/>
      <c r="B19" s="17"/>
      <c r="C19" s="18"/>
      <c r="D19" s="125"/>
      <c r="E19" s="19"/>
      <c r="F19" s="20" t="s">
        <v>17</v>
      </c>
      <c r="G19" s="143">
        <f>SUM(G12:G18)</f>
        <v>33259.29</v>
      </c>
      <c r="K19" s="4">
        <v>0</v>
      </c>
    </row>
    <row r="20" spans="1:11" ht="15" x14ac:dyDescent="0.2">
      <c r="A20" s="109">
        <v>2</v>
      </c>
      <c r="B20" s="13"/>
      <c r="C20" s="16" t="s">
        <v>18</v>
      </c>
      <c r="D20" s="124"/>
      <c r="E20" s="15"/>
      <c r="F20" s="15"/>
      <c r="G20" s="115"/>
      <c r="K20" s="4">
        <v>0</v>
      </c>
    </row>
    <row r="21" spans="1:11" ht="15" x14ac:dyDescent="0.2">
      <c r="A21" s="109" t="s">
        <v>19</v>
      </c>
      <c r="B21" s="13"/>
      <c r="C21" s="16" t="s">
        <v>20</v>
      </c>
      <c r="D21" s="124"/>
      <c r="E21" s="15"/>
      <c r="F21" s="15"/>
      <c r="G21" s="115"/>
      <c r="K21" s="4">
        <v>0</v>
      </c>
    </row>
    <row r="22" spans="1:11" x14ac:dyDescent="0.2">
      <c r="A22" s="111" t="s">
        <v>21</v>
      </c>
      <c r="B22" s="22">
        <v>20040006</v>
      </c>
      <c r="C22" s="23" t="s">
        <v>22</v>
      </c>
      <c r="D22" s="126" t="s">
        <v>23</v>
      </c>
      <c r="E22" s="24">
        <v>44.46</v>
      </c>
      <c r="F22" s="24">
        <v>8.93</v>
      </c>
      <c r="G22" s="112">
        <f>ROUND(E22*F22,2)</f>
        <v>397.03</v>
      </c>
      <c r="I22" s="4">
        <v>45.67</v>
      </c>
      <c r="K22" s="4">
        <v>0</v>
      </c>
    </row>
    <row r="23" spans="1:11" ht="15" x14ac:dyDescent="0.2">
      <c r="A23" s="109" t="s">
        <v>24</v>
      </c>
      <c r="B23" s="13"/>
      <c r="C23" s="16" t="s">
        <v>25</v>
      </c>
      <c r="D23" s="124"/>
      <c r="E23" s="15"/>
      <c r="F23" s="15"/>
      <c r="G23" s="112"/>
      <c r="K23" s="4">
        <v>0</v>
      </c>
    </row>
    <row r="24" spans="1:11" ht="28.5" x14ac:dyDescent="0.2">
      <c r="A24" s="111" t="s">
        <v>109</v>
      </c>
      <c r="B24" s="13">
        <v>20040043</v>
      </c>
      <c r="C24" s="14" t="s">
        <v>108</v>
      </c>
      <c r="D24" s="124" t="s">
        <v>23</v>
      </c>
      <c r="E24" s="15">
        <v>385.89</v>
      </c>
      <c r="F24" s="15">
        <v>44.93</v>
      </c>
      <c r="G24" s="112">
        <f>ROUND(E24*F24,2)</f>
        <v>17338.04</v>
      </c>
    </row>
    <row r="25" spans="1:11" ht="28.5" x14ac:dyDescent="0.2">
      <c r="A25" s="111" t="s">
        <v>21</v>
      </c>
      <c r="B25" s="13">
        <v>20030018</v>
      </c>
      <c r="C25" s="14" t="s">
        <v>26</v>
      </c>
      <c r="D25" s="124" t="s">
        <v>23</v>
      </c>
      <c r="E25" s="15">
        <v>44.46</v>
      </c>
      <c r="F25" s="15">
        <v>11.19</v>
      </c>
      <c r="G25" s="112">
        <f>ROUND(E25*F25,2)</f>
        <v>497.51</v>
      </c>
    </row>
    <row r="26" spans="1:11" x14ac:dyDescent="0.2">
      <c r="A26" s="111" t="s">
        <v>110</v>
      </c>
      <c r="B26" s="22">
        <v>20010007</v>
      </c>
      <c r="C26" s="23" t="s">
        <v>27</v>
      </c>
      <c r="D26" s="126" t="s">
        <v>23</v>
      </c>
      <c r="E26" s="24">
        <v>88.93</v>
      </c>
      <c r="F26" s="24">
        <v>19.3</v>
      </c>
      <c r="G26" s="112">
        <f>ROUND(E26*F26,2)</f>
        <v>1716.35</v>
      </c>
      <c r="I26" s="4">
        <v>11.92</v>
      </c>
      <c r="K26" s="4">
        <v>0</v>
      </c>
    </row>
    <row r="27" spans="1:11" ht="15" x14ac:dyDescent="0.2">
      <c r="A27" s="116"/>
      <c r="B27" s="25"/>
      <c r="C27" s="26"/>
      <c r="D27" s="127"/>
      <c r="E27" s="27"/>
      <c r="F27" s="28" t="s">
        <v>17</v>
      </c>
      <c r="G27" s="143">
        <f>SUM(G21:G26)</f>
        <v>19948.929999999997</v>
      </c>
      <c r="K27" s="4">
        <v>0</v>
      </c>
    </row>
    <row r="28" spans="1:11" ht="15" x14ac:dyDescent="0.2">
      <c r="A28" s="109">
        <v>3</v>
      </c>
      <c r="B28" s="13"/>
      <c r="C28" s="16" t="s">
        <v>28</v>
      </c>
      <c r="D28" s="124"/>
      <c r="E28" s="15"/>
      <c r="F28" s="15"/>
      <c r="G28" s="115"/>
      <c r="K28" s="4">
        <v>0</v>
      </c>
    </row>
    <row r="29" spans="1:11" ht="15" x14ac:dyDescent="0.2">
      <c r="A29" s="109" t="s">
        <v>29</v>
      </c>
      <c r="B29" s="13"/>
      <c r="C29" s="16" t="s">
        <v>30</v>
      </c>
      <c r="D29" s="124"/>
      <c r="E29" s="15"/>
      <c r="F29" s="15"/>
      <c r="G29" s="115"/>
      <c r="K29" s="4">
        <v>0</v>
      </c>
    </row>
    <row r="30" spans="1:11" x14ac:dyDescent="0.2">
      <c r="A30" s="111" t="s">
        <v>31</v>
      </c>
      <c r="B30" s="13">
        <v>60020003</v>
      </c>
      <c r="C30" s="14" t="s">
        <v>32</v>
      </c>
      <c r="D30" s="124" t="s">
        <v>23</v>
      </c>
      <c r="E30" s="15">
        <v>44.46</v>
      </c>
      <c r="F30" s="15">
        <v>267.70999999999998</v>
      </c>
      <c r="G30" s="112">
        <f>ROUND(E30*F30,2)</f>
        <v>11902.39</v>
      </c>
      <c r="I30" s="4">
        <v>0.25</v>
      </c>
      <c r="K30" s="4">
        <v>0</v>
      </c>
    </row>
    <row r="31" spans="1:11" ht="15" x14ac:dyDescent="0.2">
      <c r="A31" s="109" t="s">
        <v>115</v>
      </c>
      <c r="B31" s="13"/>
      <c r="C31" s="16" t="s">
        <v>114</v>
      </c>
      <c r="D31" s="124"/>
      <c r="E31" s="15"/>
      <c r="F31" s="15"/>
      <c r="G31" s="112"/>
    </row>
    <row r="32" spans="1:11" x14ac:dyDescent="0.2">
      <c r="A32" s="111" t="s">
        <v>132</v>
      </c>
      <c r="B32" s="13">
        <v>60030009</v>
      </c>
      <c r="C32" s="14" t="s">
        <v>130</v>
      </c>
      <c r="D32" s="124" t="s">
        <v>16</v>
      </c>
      <c r="E32" s="15">
        <v>42.96</v>
      </c>
      <c r="F32" s="15">
        <v>33.770000000000003</v>
      </c>
      <c r="G32" s="112">
        <f>ROUND(E32*F32,2)</f>
        <v>1450.76</v>
      </c>
    </row>
    <row r="33" spans="1:11" ht="28.5" x14ac:dyDescent="0.2">
      <c r="A33" s="111" t="s">
        <v>133</v>
      </c>
      <c r="B33" s="13">
        <v>60050015</v>
      </c>
      <c r="C33" s="14" t="s">
        <v>131</v>
      </c>
      <c r="D33" s="124" t="s">
        <v>23</v>
      </c>
      <c r="E33" s="15">
        <v>28.68</v>
      </c>
      <c r="F33" s="15">
        <v>287.01</v>
      </c>
      <c r="G33" s="112">
        <f>ROUND(E33*F33,2)</f>
        <v>8231.4500000000007</v>
      </c>
    </row>
    <row r="34" spans="1:11" ht="18" customHeight="1" x14ac:dyDescent="0.2">
      <c r="A34" s="111" t="s">
        <v>134</v>
      </c>
      <c r="B34" s="13">
        <v>60050009</v>
      </c>
      <c r="C34" s="14" t="s">
        <v>137</v>
      </c>
      <c r="D34" s="124" t="s">
        <v>23</v>
      </c>
      <c r="E34" s="15">
        <v>14.71</v>
      </c>
      <c r="F34" s="15">
        <v>1332</v>
      </c>
      <c r="G34" s="112">
        <f>ROUND(E34*F34,2)</f>
        <v>19593.72</v>
      </c>
    </row>
    <row r="35" spans="1:11" ht="15" x14ac:dyDescent="0.2">
      <c r="A35" s="116"/>
      <c r="B35" s="25"/>
      <c r="C35" s="26"/>
      <c r="D35" s="127"/>
      <c r="E35" s="27"/>
      <c r="F35" s="28" t="s">
        <v>17</v>
      </c>
      <c r="G35" s="144">
        <f>SUM(G29:G34)</f>
        <v>41178.32</v>
      </c>
      <c r="K35" s="4">
        <v>0</v>
      </c>
    </row>
    <row r="36" spans="1:11" ht="15" x14ac:dyDescent="0.2">
      <c r="A36" s="109">
        <v>4</v>
      </c>
      <c r="B36" s="13"/>
      <c r="C36" s="16" t="s">
        <v>33</v>
      </c>
      <c r="D36" s="124"/>
      <c r="E36" s="15"/>
      <c r="F36" s="15"/>
      <c r="G36" s="115"/>
      <c r="K36" s="4">
        <v>0</v>
      </c>
    </row>
    <row r="37" spans="1:11" ht="15" x14ac:dyDescent="0.2">
      <c r="A37" s="109" t="s">
        <v>34</v>
      </c>
      <c r="B37" s="13"/>
      <c r="C37" s="16" t="s">
        <v>35</v>
      </c>
      <c r="D37" s="124"/>
      <c r="E37" s="15"/>
      <c r="F37" s="15"/>
      <c r="G37" s="115"/>
      <c r="K37" s="4">
        <v>0</v>
      </c>
    </row>
    <row r="38" spans="1:11" x14ac:dyDescent="0.2">
      <c r="A38" s="111" t="s">
        <v>36</v>
      </c>
      <c r="B38" s="29">
        <v>80010012</v>
      </c>
      <c r="C38" s="14" t="s">
        <v>38</v>
      </c>
      <c r="D38" s="124" t="s">
        <v>16</v>
      </c>
      <c r="E38" s="15">
        <v>74.11</v>
      </c>
      <c r="F38" s="15">
        <v>48.69</v>
      </c>
      <c r="G38" s="112">
        <f>ROUND(E38*F38,2)</f>
        <v>3608.42</v>
      </c>
      <c r="I38" s="4">
        <v>60.93</v>
      </c>
      <c r="K38" s="4">
        <v>3</v>
      </c>
    </row>
    <row r="39" spans="1:11" x14ac:dyDescent="0.2">
      <c r="A39" s="111" t="s">
        <v>37</v>
      </c>
      <c r="B39" s="29">
        <v>130010001</v>
      </c>
      <c r="C39" s="14" t="s">
        <v>91</v>
      </c>
      <c r="D39" s="124" t="s">
        <v>16</v>
      </c>
      <c r="E39" s="15">
        <v>148.21</v>
      </c>
      <c r="F39" s="15">
        <v>2.82</v>
      </c>
      <c r="G39" s="112">
        <f>ROUND(E39*F39,2)</f>
        <v>417.95</v>
      </c>
    </row>
    <row r="40" spans="1:11" x14ac:dyDescent="0.2">
      <c r="A40" s="111" t="s">
        <v>92</v>
      </c>
      <c r="B40" s="29">
        <v>130010006</v>
      </c>
      <c r="C40" s="14" t="s">
        <v>93</v>
      </c>
      <c r="D40" s="124" t="s">
        <v>16</v>
      </c>
      <c r="E40" s="15">
        <v>148.21</v>
      </c>
      <c r="F40" s="15">
        <v>12.31</v>
      </c>
      <c r="G40" s="112">
        <f>ROUND(E40*F40,2)</f>
        <v>1824.47</v>
      </c>
    </row>
    <row r="41" spans="1:11" ht="15" x14ac:dyDescent="0.2">
      <c r="A41" s="109" t="s">
        <v>39</v>
      </c>
      <c r="B41" s="13"/>
      <c r="C41" s="16" t="s">
        <v>40</v>
      </c>
      <c r="D41" s="124"/>
      <c r="E41" s="15"/>
      <c r="F41" s="15"/>
      <c r="G41" s="112"/>
      <c r="K41" s="4">
        <v>0</v>
      </c>
    </row>
    <row r="42" spans="1:11" x14ac:dyDescent="0.2">
      <c r="A42" s="111" t="s">
        <v>41</v>
      </c>
      <c r="B42" s="29">
        <v>80050001</v>
      </c>
      <c r="C42" s="14" t="s">
        <v>42</v>
      </c>
      <c r="D42" s="124" t="s">
        <v>16</v>
      </c>
      <c r="E42" s="15">
        <v>74.11</v>
      </c>
      <c r="F42" s="15">
        <v>49.27</v>
      </c>
      <c r="G42" s="112">
        <f>ROUND(E42*F42,2)</f>
        <v>3651.4</v>
      </c>
      <c r="I42" s="4">
        <v>15</v>
      </c>
      <c r="K42" s="4">
        <v>0</v>
      </c>
    </row>
    <row r="43" spans="1:11" ht="15" x14ac:dyDescent="0.2">
      <c r="A43" s="113"/>
      <c r="B43" s="17"/>
      <c r="C43" s="18"/>
      <c r="D43" s="125"/>
      <c r="E43" s="19"/>
      <c r="F43" s="20" t="s">
        <v>17</v>
      </c>
      <c r="G43" s="143">
        <f>SUM(G37:G42)</f>
        <v>9502.24</v>
      </c>
      <c r="K43" s="4">
        <v>0</v>
      </c>
    </row>
    <row r="44" spans="1:11" ht="15" x14ac:dyDescent="0.2">
      <c r="A44" s="109">
        <v>5</v>
      </c>
      <c r="B44" s="13"/>
      <c r="C44" s="16" t="s">
        <v>43</v>
      </c>
      <c r="D44" s="124"/>
      <c r="E44" s="15"/>
      <c r="F44" s="15"/>
      <c r="G44" s="115"/>
      <c r="K44" s="4">
        <v>0</v>
      </c>
    </row>
    <row r="45" spans="1:11" ht="15" x14ac:dyDescent="0.2">
      <c r="A45" s="109" t="s">
        <v>44</v>
      </c>
      <c r="B45" s="13"/>
      <c r="C45" s="16" t="s">
        <v>45</v>
      </c>
      <c r="D45" s="124"/>
      <c r="E45" s="15"/>
      <c r="F45" s="15"/>
      <c r="G45" s="115"/>
      <c r="K45" s="4">
        <v>0</v>
      </c>
    </row>
    <row r="46" spans="1:11" x14ac:dyDescent="0.2">
      <c r="A46" s="111" t="s">
        <v>46</v>
      </c>
      <c r="B46" s="13">
        <v>140010044</v>
      </c>
      <c r="C46" s="14" t="s">
        <v>47</v>
      </c>
      <c r="D46" s="124" t="s">
        <v>16</v>
      </c>
      <c r="E46" s="15">
        <v>1872.92</v>
      </c>
      <c r="F46" s="15">
        <v>114.64</v>
      </c>
      <c r="G46" s="112">
        <f t="shared" ref="G46:G51" si="1">ROUND(E46*F46,2)</f>
        <v>214711.55</v>
      </c>
      <c r="K46" s="4">
        <v>0</v>
      </c>
    </row>
    <row r="47" spans="1:11" x14ac:dyDescent="0.2">
      <c r="A47" s="111" t="s">
        <v>48</v>
      </c>
      <c r="B47" s="29">
        <v>140030038</v>
      </c>
      <c r="C47" s="14" t="s">
        <v>49</v>
      </c>
      <c r="D47" s="124" t="s">
        <v>16</v>
      </c>
      <c r="E47" s="15">
        <v>28.11</v>
      </c>
      <c r="F47" s="15">
        <v>49.74</v>
      </c>
      <c r="G47" s="112">
        <f t="shared" si="1"/>
        <v>1398.19</v>
      </c>
      <c r="I47" s="4">
        <v>4</v>
      </c>
      <c r="K47" s="4">
        <v>0</v>
      </c>
    </row>
    <row r="48" spans="1:11" x14ac:dyDescent="0.2">
      <c r="A48" s="111" t="s">
        <v>50</v>
      </c>
      <c r="B48" s="29">
        <v>140030040</v>
      </c>
      <c r="C48" s="14" t="s">
        <v>51</v>
      </c>
      <c r="D48" s="124" t="s">
        <v>16</v>
      </c>
      <c r="E48" s="15">
        <v>112.44</v>
      </c>
      <c r="F48" s="15">
        <v>49.74</v>
      </c>
      <c r="G48" s="112">
        <f t="shared" si="1"/>
        <v>5592.77</v>
      </c>
      <c r="I48" s="4">
        <v>15</v>
      </c>
      <c r="K48" s="4">
        <v>0</v>
      </c>
    </row>
    <row r="49" spans="1:11" ht="28.5" x14ac:dyDescent="0.2">
      <c r="A49" s="111" t="s">
        <v>52</v>
      </c>
      <c r="B49" s="22">
        <v>140030030</v>
      </c>
      <c r="C49" s="23" t="s">
        <v>53</v>
      </c>
      <c r="D49" s="126" t="s">
        <v>16</v>
      </c>
      <c r="E49" s="24">
        <v>113.09</v>
      </c>
      <c r="F49" s="24">
        <v>34.42</v>
      </c>
      <c r="G49" s="112">
        <f t="shared" si="1"/>
        <v>3892.56</v>
      </c>
      <c r="I49" s="4">
        <v>19.48</v>
      </c>
      <c r="K49" s="4">
        <v>0</v>
      </c>
    </row>
    <row r="50" spans="1:11" ht="28.5" x14ac:dyDescent="0.2">
      <c r="A50" s="111" t="s">
        <v>54</v>
      </c>
      <c r="B50" s="22">
        <v>140030031</v>
      </c>
      <c r="C50" s="23" t="s">
        <v>55</v>
      </c>
      <c r="D50" s="126" t="s">
        <v>16</v>
      </c>
      <c r="E50" s="24">
        <v>1872.92</v>
      </c>
      <c r="F50" s="24">
        <v>30.71</v>
      </c>
      <c r="G50" s="112">
        <f t="shared" si="1"/>
        <v>57517.37</v>
      </c>
      <c r="I50" s="4">
        <v>7.5</v>
      </c>
      <c r="K50" s="4">
        <v>0</v>
      </c>
    </row>
    <row r="51" spans="1:11" x14ac:dyDescent="0.2">
      <c r="A51" s="111" t="s">
        <v>56</v>
      </c>
      <c r="B51" s="30">
        <v>140030009</v>
      </c>
      <c r="C51" s="23" t="s">
        <v>57</v>
      </c>
      <c r="D51" s="128" t="s">
        <v>58</v>
      </c>
      <c r="E51" s="15">
        <v>1384.55</v>
      </c>
      <c r="F51" s="31">
        <v>12.23</v>
      </c>
      <c r="G51" s="112">
        <f t="shared" si="1"/>
        <v>16933.05</v>
      </c>
      <c r="I51" s="4">
        <v>10</v>
      </c>
      <c r="K51" s="4">
        <v>0</v>
      </c>
    </row>
    <row r="52" spans="1:11" ht="15" x14ac:dyDescent="0.2">
      <c r="A52" s="117"/>
      <c r="B52" s="99"/>
      <c r="C52" s="100"/>
      <c r="D52" s="129"/>
      <c r="E52" s="101"/>
      <c r="F52" s="102" t="s">
        <v>17</v>
      </c>
      <c r="G52" s="143">
        <f>SUM(G45:G51)</f>
        <v>300045.49</v>
      </c>
      <c r="K52" s="4">
        <v>0</v>
      </c>
    </row>
    <row r="53" spans="1:11" ht="15" x14ac:dyDescent="0.2">
      <c r="A53" s="118">
        <v>6</v>
      </c>
      <c r="B53" s="96"/>
      <c r="C53" s="97" t="s">
        <v>94</v>
      </c>
      <c r="D53" s="130"/>
      <c r="E53" s="98"/>
      <c r="F53" s="21"/>
      <c r="G53" s="114"/>
    </row>
    <row r="54" spans="1:11" ht="15" x14ac:dyDescent="0.2">
      <c r="A54" s="118" t="s">
        <v>60</v>
      </c>
      <c r="B54" s="96"/>
      <c r="C54" s="97" t="s">
        <v>95</v>
      </c>
      <c r="D54" s="130"/>
      <c r="E54" s="98"/>
      <c r="F54" s="21"/>
      <c r="G54" s="114"/>
    </row>
    <row r="55" spans="1:11" x14ac:dyDescent="0.2">
      <c r="A55" s="119" t="s">
        <v>61</v>
      </c>
      <c r="B55" s="29">
        <v>170010027</v>
      </c>
      <c r="C55" s="103" t="s">
        <v>96</v>
      </c>
      <c r="D55" s="131" t="s">
        <v>16</v>
      </c>
      <c r="E55" s="104">
        <v>148.21</v>
      </c>
      <c r="F55" s="105">
        <v>11.71</v>
      </c>
      <c r="G55" s="112">
        <f>ROUND(E55*F55,2)</f>
        <v>1735.54</v>
      </c>
    </row>
    <row r="56" spans="1:11" ht="15" x14ac:dyDescent="0.2">
      <c r="A56" s="118" t="s">
        <v>99</v>
      </c>
      <c r="B56" s="29"/>
      <c r="C56" s="97" t="s">
        <v>97</v>
      </c>
      <c r="D56" s="132"/>
      <c r="E56" s="104"/>
      <c r="F56" s="105"/>
      <c r="G56" s="112"/>
    </row>
    <row r="57" spans="1:11" x14ac:dyDescent="0.2">
      <c r="A57" s="119" t="s">
        <v>100</v>
      </c>
      <c r="B57" s="29">
        <v>170010032</v>
      </c>
      <c r="C57" s="103" t="s">
        <v>98</v>
      </c>
      <c r="D57" s="131" t="s">
        <v>16</v>
      </c>
      <c r="E57" s="104">
        <v>74.11</v>
      </c>
      <c r="F57" s="105">
        <v>6.19</v>
      </c>
      <c r="G57" s="112">
        <f>ROUND(E57*F57,2)</f>
        <v>458.74</v>
      </c>
    </row>
    <row r="58" spans="1:11" ht="15" x14ac:dyDescent="0.25">
      <c r="A58" s="120" t="s">
        <v>101</v>
      </c>
      <c r="B58" s="29"/>
      <c r="C58" s="97" t="s">
        <v>103</v>
      </c>
      <c r="D58" s="132"/>
      <c r="E58" s="104"/>
      <c r="F58" s="105"/>
      <c r="G58" s="112"/>
    </row>
    <row r="59" spans="1:11" ht="28.5" x14ac:dyDescent="0.2">
      <c r="A59" s="119" t="s">
        <v>102</v>
      </c>
      <c r="B59" s="29">
        <v>110040022</v>
      </c>
      <c r="C59" s="106" t="s">
        <v>105</v>
      </c>
      <c r="D59" s="131" t="s">
        <v>16</v>
      </c>
      <c r="E59" s="104">
        <v>204.83</v>
      </c>
      <c r="F59" s="105">
        <v>5.4</v>
      </c>
      <c r="G59" s="112">
        <f>ROUND(E59*F59,2)</f>
        <v>1106.08</v>
      </c>
    </row>
    <row r="60" spans="1:11" ht="28.5" x14ac:dyDescent="0.2">
      <c r="A60" s="119" t="s">
        <v>140</v>
      </c>
      <c r="B60" s="29">
        <v>170030015</v>
      </c>
      <c r="C60" s="106" t="s">
        <v>104</v>
      </c>
      <c r="D60" s="131" t="s">
        <v>16</v>
      </c>
      <c r="E60" s="104">
        <v>204.83</v>
      </c>
      <c r="F60" s="105">
        <v>17.22</v>
      </c>
      <c r="G60" s="112">
        <f>ROUND(E60*F60,2)</f>
        <v>3527.17</v>
      </c>
    </row>
    <row r="61" spans="1:11" ht="15" x14ac:dyDescent="0.2">
      <c r="A61" s="117"/>
      <c r="B61" s="99"/>
      <c r="C61" s="100"/>
      <c r="D61" s="129"/>
      <c r="E61" s="101"/>
      <c r="F61" s="102" t="s">
        <v>17</v>
      </c>
      <c r="G61" s="143">
        <f>SUM(G54:G60)</f>
        <v>6827.53</v>
      </c>
      <c r="K61" s="4">
        <v>0</v>
      </c>
    </row>
    <row r="62" spans="1:11" ht="15" x14ac:dyDescent="0.2">
      <c r="A62" s="109">
        <v>7</v>
      </c>
      <c r="B62" s="9"/>
      <c r="C62" s="10" t="s">
        <v>59</v>
      </c>
      <c r="D62" s="123"/>
      <c r="E62" s="11"/>
      <c r="F62" s="11"/>
      <c r="G62" s="115"/>
      <c r="K62" s="4">
        <v>0</v>
      </c>
    </row>
    <row r="63" spans="1:11" ht="15" x14ac:dyDescent="0.2">
      <c r="A63" s="109" t="s">
        <v>64</v>
      </c>
      <c r="B63" s="9"/>
      <c r="C63" s="10" t="s">
        <v>59</v>
      </c>
      <c r="D63" s="123"/>
      <c r="E63" s="11"/>
      <c r="F63" s="11"/>
      <c r="G63" s="115"/>
      <c r="K63" s="4">
        <v>0</v>
      </c>
    </row>
    <row r="64" spans="1:11" x14ac:dyDescent="0.2">
      <c r="A64" s="111" t="s">
        <v>66</v>
      </c>
      <c r="B64" s="13">
        <v>190040013</v>
      </c>
      <c r="C64" s="106" t="s">
        <v>135</v>
      </c>
      <c r="D64" s="124" t="s">
        <v>58</v>
      </c>
      <c r="E64" s="107">
        <v>35.200000000000003</v>
      </c>
      <c r="F64" s="107">
        <v>91.88</v>
      </c>
      <c r="G64" s="112">
        <f>ROUND(E64*F64,2)</f>
        <v>3234.18</v>
      </c>
    </row>
    <row r="65" spans="1:11" ht="28.5" x14ac:dyDescent="0.2">
      <c r="A65" s="111" t="s">
        <v>68</v>
      </c>
      <c r="B65" s="133" t="s">
        <v>112</v>
      </c>
      <c r="C65" s="134" t="s">
        <v>113</v>
      </c>
      <c r="D65" s="135" t="s">
        <v>16</v>
      </c>
      <c r="E65" s="107">
        <v>10</v>
      </c>
      <c r="F65" s="107">
        <v>501.69</v>
      </c>
      <c r="G65" s="112">
        <f>ROUND(E65*F65,2)</f>
        <v>5016.8999999999996</v>
      </c>
    </row>
    <row r="66" spans="1:11" ht="57" x14ac:dyDescent="0.2">
      <c r="A66" s="111" t="s">
        <v>141</v>
      </c>
      <c r="B66" s="13" t="s">
        <v>62</v>
      </c>
      <c r="C66" s="14" t="s">
        <v>111</v>
      </c>
      <c r="D66" s="124" t="s">
        <v>16</v>
      </c>
      <c r="E66" s="15">
        <v>381.65</v>
      </c>
      <c r="F66" s="15">
        <v>161.22</v>
      </c>
      <c r="G66" s="112">
        <f>ROUND(E66*F66,2)</f>
        <v>61529.61</v>
      </c>
      <c r="I66" s="4">
        <v>80</v>
      </c>
      <c r="K66" s="4">
        <v>0</v>
      </c>
    </row>
    <row r="67" spans="1:11" ht="15" x14ac:dyDescent="0.2">
      <c r="A67" s="113"/>
      <c r="B67" s="17"/>
      <c r="C67" s="18"/>
      <c r="D67" s="125"/>
      <c r="E67" s="19"/>
      <c r="F67" s="20" t="s">
        <v>17</v>
      </c>
      <c r="G67" s="145">
        <f>SUM(G63:G66)</f>
        <v>69780.69</v>
      </c>
      <c r="K67" s="4">
        <v>0</v>
      </c>
    </row>
    <row r="68" spans="1:11" ht="15" x14ac:dyDescent="0.2">
      <c r="A68" s="109">
        <v>8</v>
      </c>
      <c r="B68" s="9"/>
      <c r="C68" s="10" t="s">
        <v>63</v>
      </c>
      <c r="D68" s="123"/>
      <c r="E68" s="11"/>
      <c r="F68" s="11"/>
      <c r="G68" s="115"/>
      <c r="K68" s="4">
        <v>0</v>
      </c>
    </row>
    <row r="69" spans="1:11" ht="15" x14ac:dyDescent="0.2">
      <c r="A69" s="109" t="s">
        <v>75</v>
      </c>
      <c r="B69" s="9"/>
      <c r="C69" s="10" t="s">
        <v>65</v>
      </c>
      <c r="D69" s="123"/>
      <c r="E69" s="11"/>
      <c r="F69" s="11"/>
      <c r="G69" s="115"/>
      <c r="K69" s="4">
        <v>0</v>
      </c>
    </row>
    <row r="70" spans="1:11" x14ac:dyDescent="0.2">
      <c r="A70" s="111" t="s">
        <v>77</v>
      </c>
      <c r="B70" s="13">
        <v>200030023</v>
      </c>
      <c r="C70" s="14" t="s">
        <v>67</v>
      </c>
      <c r="D70" s="124" t="s">
        <v>16</v>
      </c>
      <c r="E70" s="15">
        <v>1653.06</v>
      </c>
      <c r="F70" s="15">
        <v>6.7</v>
      </c>
      <c r="G70" s="112">
        <f>ROUND(E70*F70,2)</f>
        <v>11075.5</v>
      </c>
      <c r="I70" s="4">
        <v>75</v>
      </c>
      <c r="K70" s="4">
        <v>0</v>
      </c>
    </row>
    <row r="71" spans="1:11" ht="28.5" x14ac:dyDescent="0.2">
      <c r="A71" s="111" t="s">
        <v>116</v>
      </c>
      <c r="B71" s="13">
        <v>180050003</v>
      </c>
      <c r="C71" s="14" t="s">
        <v>70</v>
      </c>
      <c r="D71" s="124" t="s">
        <v>23</v>
      </c>
      <c r="E71" s="15">
        <v>120.7</v>
      </c>
      <c r="F71" s="15">
        <v>38.64</v>
      </c>
      <c r="G71" s="112">
        <f>ROUND(E71*F71,2)</f>
        <v>4663.8500000000004</v>
      </c>
    </row>
    <row r="72" spans="1:11" ht="15.75" customHeight="1" x14ac:dyDescent="0.2">
      <c r="A72" s="111" t="s">
        <v>117</v>
      </c>
      <c r="B72" s="13">
        <v>200010006</v>
      </c>
      <c r="C72" s="14" t="s">
        <v>71</v>
      </c>
      <c r="D72" s="124" t="s">
        <v>58</v>
      </c>
      <c r="E72" s="15">
        <v>207.68</v>
      </c>
      <c r="F72" s="15">
        <v>143.84</v>
      </c>
      <c r="G72" s="112">
        <f>ROUND(E72*F72,2)</f>
        <v>29872.69</v>
      </c>
      <c r="I72" s="4">
        <v>8</v>
      </c>
      <c r="K72" s="4">
        <v>0</v>
      </c>
    </row>
    <row r="73" spans="1:11" ht="28.5" x14ac:dyDescent="0.2">
      <c r="A73" s="111" t="s">
        <v>118</v>
      </c>
      <c r="B73" s="13">
        <v>200030003</v>
      </c>
      <c r="C73" s="14" t="s">
        <v>72</v>
      </c>
      <c r="D73" s="124" t="s">
        <v>69</v>
      </c>
      <c r="E73" s="15">
        <v>40</v>
      </c>
      <c r="F73" s="15">
        <v>165.37</v>
      </c>
      <c r="G73" s="112">
        <f>ROUND(E73*F73,2)</f>
        <v>6614.8</v>
      </c>
    </row>
    <row r="74" spans="1:11" ht="28.5" x14ac:dyDescent="0.2">
      <c r="A74" s="111" t="s">
        <v>119</v>
      </c>
      <c r="B74" s="13">
        <v>200030031</v>
      </c>
      <c r="C74" s="14" t="s">
        <v>73</v>
      </c>
      <c r="D74" s="124" t="s">
        <v>69</v>
      </c>
      <c r="E74" s="15">
        <v>20</v>
      </c>
      <c r="F74" s="15">
        <v>103.51</v>
      </c>
      <c r="G74" s="112">
        <f>ROUND(E74*F74,2)</f>
        <v>2070.1999999999998</v>
      </c>
      <c r="I74" s="4">
        <v>25</v>
      </c>
      <c r="K74" s="4">
        <v>0</v>
      </c>
    </row>
    <row r="75" spans="1:11" ht="15" x14ac:dyDescent="0.2">
      <c r="A75" s="116"/>
      <c r="B75" s="25"/>
      <c r="C75" s="26"/>
      <c r="D75" s="127"/>
      <c r="E75" s="27"/>
      <c r="F75" s="28" t="s">
        <v>17</v>
      </c>
      <c r="G75" s="143">
        <f>SUM(G69:G74)</f>
        <v>54297.04</v>
      </c>
      <c r="K75" s="4">
        <v>0</v>
      </c>
    </row>
    <row r="76" spans="1:11" ht="15" x14ac:dyDescent="0.2">
      <c r="A76" s="109">
        <v>9</v>
      </c>
      <c r="B76" s="9"/>
      <c r="C76" s="10" t="s">
        <v>74</v>
      </c>
      <c r="D76" s="123"/>
      <c r="E76" s="11"/>
      <c r="F76" s="11"/>
      <c r="G76" s="110"/>
      <c r="K76" s="4">
        <v>0</v>
      </c>
    </row>
    <row r="77" spans="1:11" ht="15" x14ac:dyDescent="0.2">
      <c r="A77" s="109" t="s">
        <v>120</v>
      </c>
      <c r="B77" s="9"/>
      <c r="C77" s="10" t="s">
        <v>76</v>
      </c>
      <c r="D77" s="123"/>
      <c r="E77" s="11"/>
      <c r="F77" s="11"/>
      <c r="G77" s="110"/>
      <c r="K77" s="4">
        <v>0</v>
      </c>
    </row>
    <row r="78" spans="1:11" x14ac:dyDescent="0.2">
      <c r="A78" s="111" t="s">
        <v>121</v>
      </c>
      <c r="B78" s="13">
        <v>210010001</v>
      </c>
      <c r="C78" s="14" t="s">
        <v>78</v>
      </c>
      <c r="D78" s="124" t="s">
        <v>16</v>
      </c>
      <c r="E78" s="15">
        <v>8790.39</v>
      </c>
      <c r="F78" s="15">
        <v>1.05</v>
      </c>
      <c r="G78" s="112">
        <f>ROUND(E78*F78,2)</f>
        <v>9229.91</v>
      </c>
      <c r="I78" s="4">
        <v>560</v>
      </c>
      <c r="K78" s="4">
        <v>3</v>
      </c>
    </row>
    <row r="79" spans="1:11" ht="15" x14ac:dyDescent="0.2">
      <c r="A79" s="113"/>
      <c r="B79" s="17"/>
      <c r="C79" s="18"/>
      <c r="D79" s="18"/>
      <c r="E79" s="18"/>
      <c r="F79" s="32" t="s">
        <v>17</v>
      </c>
      <c r="G79" s="146">
        <f>SUM(G77:G78)</f>
        <v>9229.91</v>
      </c>
    </row>
    <row r="80" spans="1:11" ht="15" x14ac:dyDescent="0.2">
      <c r="A80" s="121"/>
      <c r="B80" s="33"/>
      <c r="C80" s="34"/>
      <c r="D80" s="33"/>
      <c r="E80" s="35"/>
      <c r="F80" s="35"/>
      <c r="G80" s="122"/>
    </row>
    <row r="81" spans="1:7" ht="15.75" thickBot="1" x14ac:dyDescent="0.25">
      <c r="A81" s="149" t="s">
        <v>79</v>
      </c>
      <c r="B81" s="150"/>
      <c r="C81" s="150"/>
      <c r="D81" s="150"/>
      <c r="E81" s="150"/>
      <c r="F81" s="151"/>
      <c r="G81" s="147">
        <f>SUM(G79+G75+G67+G61+G52+G43+G35+G27+G19)</f>
        <v>544069.44000000006</v>
      </c>
    </row>
    <row r="83" spans="1:7" ht="15.75" thickBot="1" x14ac:dyDescent="0.3">
      <c r="A83" s="149" t="s">
        <v>144</v>
      </c>
      <c r="B83" s="150"/>
      <c r="C83" s="150"/>
      <c r="D83" s="150"/>
      <c r="E83" s="150"/>
      <c r="F83" s="151"/>
      <c r="G83" s="177">
        <f>G81*0.22</f>
        <v>119695.27680000001</v>
      </c>
    </row>
    <row r="85" spans="1:7" ht="15.75" thickBot="1" x14ac:dyDescent="0.3">
      <c r="A85" s="149" t="s">
        <v>145</v>
      </c>
      <c r="B85" s="150"/>
      <c r="C85" s="150"/>
      <c r="D85" s="150"/>
      <c r="E85" s="150"/>
      <c r="F85" s="151"/>
      <c r="G85" s="177">
        <f>G81+G83</f>
        <v>663764.71680000005</v>
      </c>
    </row>
    <row r="88" spans="1:7" ht="15" x14ac:dyDescent="0.25">
      <c r="A88" s="108" t="s">
        <v>146</v>
      </c>
    </row>
  </sheetData>
  <mergeCells count="10">
    <mergeCell ref="A83:F83"/>
    <mergeCell ref="A85:F85"/>
    <mergeCell ref="B9:G9"/>
    <mergeCell ref="A81:F81"/>
    <mergeCell ref="A2:G2"/>
    <mergeCell ref="A3:G3"/>
    <mergeCell ref="A4:G4"/>
    <mergeCell ref="A5:G5"/>
    <mergeCell ref="B7:G7"/>
    <mergeCell ref="B8:G8"/>
  </mergeCells>
  <pageMargins left="0.51181102362204722" right="0.51181102362204722" top="0.78740157480314965" bottom="0.78740157480314965" header="0.31496062992125984" footer="0.31496062992125984"/>
  <pageSetup paperSize="9" scale="56" orientation="portrait" r:id="rId1"/>
  <rowBreaks count="1" manualBreakCount="1">
    <brk id="6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topLeftCell="A8" zoomScaleNormal="100" zoomScaleSheetLayoutView="100" workbookViewId="0">
      <selection activeCell="E28" sqref="E28"/>
    </sheetView>
  </sheetViews>
  <sheetFormatPr defaultRowHeight="15" x14ac:dyDescent="0.25"/>
  <cols>
    <col min="1" max="1" width="5.85546875" style="52" customWidth="1"/>
    <col min="2" max="2" width="31.5703125" bestFit="1" customWidth="1"/>
    <col min="3" max="4" width="11.28515625" customWidth="1"/>
    <col min="5" max="5" width="12.28515625" style="53" customWidth="1"/>
    <col min="6" max="6" width="9.140625" style="54"/>
    <col min="7" max="7" width="10.140625" style="53" customWidth="1"/>
    <col min="8" max="8" width="9.28515625" style="55" customWidth="1"/>
    <col min="9" max="11" width="10.140625" customWidth="1"/>
    <col min="12" max="12" width="9.140625" style="43"/>
    <col min="13" max="13" width="14.7109375" style="43" customWidth="1"/>
  </cols>
  <sheetData>
    <row r="1" spans="1:13" x14ac:dyDescent="0.25">
      <c r="A1" s="38"/>
      <c r="B1" s="39"/>
      <c r="C1" s="39"/>
      <c r="D1" s="39"/>
      <c r="E1" s="40"/>
      <c r="F1" s="40"/>
      <c r="G1" s="40"/>
      <c r="H1" s="41"/>
      <c r="I1" s="42"/>
      <c r="J1" s="42"/>
      <c r="K1" s="42"/>
      <c r="L1" s="41"/>
    </row>
    <row r="2" spans="1:13" x14ac:dyDescent="0.25">
      <c r="A2" s="38"/>
      <c r="B2" s="39"/>
      <c r="C2" s="39"/>
      <c r="D2" s="39"/>
      <c r="E2" s="40"/>
      <c r="F2" s="40"/>
      <c r="G2" s="40"/>
      <c r="H2" s="41"/>
      <c r="I2" s="42"/>
      <c r="J2" s="42"/>
      <c r="K2" s="42"/>
      <c r="L2" s="41"/>
    </row>
    <row r="3" spans="1:13" x14ac:dyDescent="0.25">
      <c r="A3" s="38"/>
      <c r="B3" s="39"/>
      <c r="C3" s="39"/>
      <c r="D3" s="39"/>
      <c r="E3" s="40"/>
      <c r="F3" s="40"/>
      <c r="G3" s="40"/>
      <c r="H3" s="41"/>
      <c r="I3" s="42"/>
      <c r="J3" s="42"/>
      <c r="K3" s="42"/>
      <c r="L3" s="41"/>
    </row>
    <row r="4" spans="1:13" x14ac:dyDescent="0.25">
      <c r="A4" s="38"/>
      <c r="B4" s="39"/>
      <c r="C4" s="39"/>
      <c r="D4" s="39"/>
      <c r="E4" s="40"/>
      <c r="F4" s="40"/>
      <c r="G4" s="40"/>
      <c r="H4" s="41"/>
      <c r="I4" s="42"/>
      <c r="J4" s="42"/>
      <c r="K4" s="42"/>
      <c r="L4" s="41"/>
    </row>
    <row r="5" spans="1:13" ht="15.75" x14ac:dyDescent="0.25">
      <c r="A5" s="167" t="s">
        <v>80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x14ac:dyDescent="0.25">
      <c r="A6" s="38"/>
      <c r="B6" s="44"/>
      <c r="C6" s="44"/>
      <c r="D6" s="44"/>
      <c r="E6" s="40"/>
      <c r="F6" s="40"/>
      <c r="G6" s="40"/>
      <c r="H6" s="41"/>
      <c r="I6" s="42"/>
      <c r="J6" s="42"/>
      <c r="K6" s="42"/>
      <c r="L6" s="41"/>
      <c r="M6" s="45"/>
    </row>
    <row r="7" spans="1:13" s="47" customFormat="1" ht="15.75" x14ac:dyDescent="0.2">
      <c r="A7" s="168" t="s">
        <v>138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46"/>
    </row>
    <row r="8" spans="1:13" s="47" customFormat="1" ht="15.75" x14ac:dyDescent="0.2">
      <c r="A8" s="46"/>
      <c r="B8" s="46"/>
      <c r="C8" s="142"/>
      <c r="D8" s="142"/>
      <c r="E8" s="46"/>
      <c r="F8" s="46"/>
      <c r="G8" s="46"/>
      <c r="H8" s="46"/>
      <c r="I8" s="46"/>
      <c r="J8" s="46"/>
      <c r="K8" s="46"/>
      <c r="L8" s="46"/>
      <c r="M8" s="46"/>
    </row>
    <row r="9" spans="1:13" s="47" customFormat="1" ht="11.25" x14ac:dyDescent="0.2">
      <c r="A9" s="169" t="s">
        <v>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48">
        <v>41568</v>
      </c>
    </row>
    <row r="10" spans="1:13" s="47" customFormat="1" ht="11.25" x14ac:dyDescent="0.2">
      <c r="A10" s="170" t="s">
        <v>136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49"/>
    </row>
    <row r="11" spans="1:13" s="47" customFormat="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47" customForma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47" customFormat="1" ht="15.75" thickBot="1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s="51" customFormat="1" ht="12.75" thickBot="1" x14ac:dyDescent="0.25">
      <c r="A14" s="171" t="s">
        <v>81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3"/>
    </row>
    <row r="15" spans="1:13" ht="15.75" thickBot="1" x14ac:dyDescent="0.3">
      <c r="M15" s="56"/>
    </row>
    <row r="16" spans="1:13" s="40" customFormat="1" ht="11.25" x14ac:dyDescent="0.25">
      <c r="A16" s="57" t="s">
        <v>4</v>
      </c>
      <c r="B16" s="58" t="s">
        <v>82</v>
      </c>
      <c r="C16" s="58" t="s">
        <v>83</v>
      </c>
      <c r="D16" s="58" t="s">
        <v>142</v>
      </c>
      <c r="E16" s="59" t="s">
        <v>143</v>
      </c>
      <c r="F16" s="60" t="s">
        <v>84</v>
      </c>
      <c r="G16" s="59" t="s">
        <v>85</v>
      </c>
      <c r="H16" s="61" t="s">
        <v>84</v>
      </c>
      <c r="I16" s="58" t="s">
        <v>86</v>
      </c>
      <c r="J16" s="61" t="s">
        <v>84</v>
      </c>
      <c r="K16" s="58" t="s">
        <v>87</v>
      </c>
      <c r="L16" s="60" t="s">
        <v>84</v>
      </c>
      <c r="M16" s="62" t="s">
        <v>88</v>
      </c>
    </row>
    <row r="17" spans="1:18" s="40" customFormat="1" ht="11.25" x14ac:dyDescent="0.25">
      <c r="A17" s="63"/>
      <c r="B17" s="64"/>
      <c r="C17" s="64"/>
      <c r="D17" s="64"/>
      <c r="E17" s="65"/>
      <c r="F17" s="66"/>
      <c r="G17" s="65"/>
      <c r="H17" s="67"/>
      <c r="I17" s="64"/>
      <c r="J17" s="64"/>
      <c r="K17" s="64"/>
      <c r="L17" s="66"/>
      <c r="M17" s="68"/>
    </row>
    <row r="18" spans="1:18" s="47" customFormat="1" ht="11.25" x14ac:dyDescent="0.2">
      <c r="A18" s="69">
        <v>1</v>
      </c>
      <c r="B18" s="70" t="s">
        <v>11</v>
      </c>
      <c r="C18" s="71">
        <f>ORÇAMENTO!G19</f>
        <v>33259.29</v>
      </c>
      <c r="D18" s="176">
        <f>C18*0.22</f>
        <v>7317.0438000000004</v>
      </c>
      <c r="E18" s="175">
        <f>C18+D18</f>
        <v>40576.3338</v>
      </c>
      <c r="F18" s="72">
        <f>E18/$E$28*100</f>
        <v>6.1130597594307083</v>
      </c>
      <c r="G18" s="73">
        <f>ROUND((E18*H18)/100,2)</f>
        <v>12172.9</v>
      </c>
      <c r="H18" s="72">
        <v>30</v>
      </c>
      <c r="I18" s="73">
        <f>ROUND(E18*J18/100,2)</f>
        <v>12172.9</v>
      </c>
      <c r="J18" s="72">
        <v>30</v>
      </c>
      <c r="K18" s="73">
        <f>ROUND(E18*L18/100,2)</f>
        <v>16230.53</v>
      </c>
      <c r="L18" s="74">
        <f>100-H18-J18</f>
        <v>40</v>
      </c>
      <c r="M18" s="75">
        <f>E18</f>
        <v>40576.3338</v>
      </c>
    </row>
    <row r="19" spans="1:18" s="47" customFormat="1" ht="11.25" x14ac:dyDescent="0.2">
      <c r="A19" s="69">
        <v>2</v>
      </c>
      <c r="B19" s="70" t="s">
        <v>18</v>
      </c>
      <c r="C19" s="71">
        <f>ORÇAMENTO!G27</f>
        <v>19948.929999999997</v>
      </c>
      <c r="D19" s="176">
        <f t="shared" ref="D19:D26" si="0">C19*0.22</f>
        <v>4388.7645999999995</v>
      </c>
      <c r="E19" s="175">
        <f t="shared" ref="E19:E26" si="1">C19+D19</f>
        <v>24337.694599999995</v>
      </c>
      <c r="F19" s="72">
        <f t="shared" ref="F19:F26" si="2">E19/$E$28*100</f>
        <v>3.6666146880074719</v>
      </c>
      <c r="G19" s="73">
        <f t="shared" ref="G19:G26" si="3">ROUND((E19*H19)/100,2)</f>
        <v>7301.31</v>
      </c>
      <c r="H19" s="72">
        <v>30</v>
      </c>
      <c r="I19" s="73">
        <f t="shared" ref="I19:I26" si="4">ROUND(E19*J19/100,2)</f>
        <v>7301.31</v>
      </c>
      <c r="J19" s="72">
        <v>30</v>
      </c>
      <c r="K19" s="73">
        <f t="shared" ref="K19:K26" si="5">ROUND(E19*L19/100,2)</f>
        <v>9735.08</v>
      </c>
      <c r="L19" s="74">
        <f t="shared" ref="L19:L26" si="6">100-H19-J19</f>
        <v>40</v>
      </c>
      <c r="M19" s="75">
        <f t="shared" ref="M19:M26" si="7">E19</f>
        <v>24337.694599999995</v>
      </c>
    </row>
    <row r="20" spans="1:18" s="47" customFormat="1" ht="11.25" x14ac:dyDescent="0.2">
      <c r="A20" s="69">
        <v>3</v>
      </c>
      <c r="B20" s="70" t="s">
        <v>28</v>
      </c>
      <c r="C20" s="71">
        <f>ORÇAMENTO!G35</f>
        <v>41178.32</v>
      </c>
      <c r="D20" s="176">
        <f t="shared" si="0"/>
        <v>9059.2304000000004</v>
      </c>
      <c r="E20" s="175">
        <f t="shared" si="1"/>
        <v>50237.5504</v>
      </c>
      <c r="F20" s="72">
        <f t="shared" si="2"/>
        <v>7.5685780109244885</v>
      </c>
      <c r="G20" s="73">
        <f t="shared" si="3"/>
        <v>15071.27</v>
      </c>
      <c r="H20" s="72">
        <v>30</v>
      </c>
      <c r="I20" s="73">
        <f t="shared" si="4"/>
        <v>15071.27</v>
      </c>
      <c r="J20" s="72">
        <v>30</v>
      </c>
      <c r="K20" s="73">
        <f t="shared" si="5"/>
        <v>20095.02</v>
      </c>
      <c r="L20" s="74">
        <f t="shared" si="6"/>
        <v>40</v>
      </c>
      <c r="M20" s="75">
        <f t="shared" si="7"/>
        <v>50237.5504</v>
      </c>
    </row>
    <row r="21" spans="1:18" s="47" customFormat="1" ht="11.25" x14ac:dyDescent="0.2">
      <c r="A21" s="69">
        <v>4</v>
      </c>
      <c r="B21" s="70" t="s">
        <v>33</v>
      </c>
      <c r="C21" s="71">
        <f>ORÇAMENTO!G43</f>
        <v>9502.24</v>
      </c>
      <c r="D21" s="176">
        <f t="shared" si="0"/>
        <v>2090.4928</v>
      </c>
      <c r="E21" s="175">
        <f t="shared" si="1"/>
        <v>11592.7328</v>
      </c>
      <c r="F21" s="72">
        <f t="shared" si="2"/>
        <v>1.7465123569520833</v>
      </c>
      <c r="G21" s="73">
        <f t="shared" si="3"/>
        <v>3477.82</v>
      </c>
      <c r="H21" s="72">
        <v>30</v>
      </c>
      <c r="I21" s="73">
        <f t="shared" si="4"/>
        <v>3477.82</v>
      </c>
      <c r="J21" s="72">
        <v>30</v>
      </c>
      <c r="K21" s="73">
        <f t="shared" si="5"/>
        <v>4637.09</v>
      </c>
      <c r="L21" s="74">
        <f t="shared" si="6"/>
        <v>40</v>
      </c>
      <c r="M21" s="75">
        <f t="shared" si="7"/>
        <v>11592.7328</v>
      </c>
    </row>
    <row r="22" spans="1:18" s="47" customFormat="1" ht="11.25" x14ac:dyDescent="0.2">
      <c r="A22" s="69">
        <v>5</v>
      </c>
      <c r="B22" s="70" t="s">
        <v>43</v>
      </c>
      <c r="C22" s="71">
        <f>ORÇAMENTO!G52</f>
        <v>300045.49</v>
      </c>
      <c r="D22" s="176">
        <f t="shared" si="0"/>
        <v>66010.007799999992</v>
      </c>
      <c r="E22" s="175">
        <f t="shared" si="1"/>
        <v>366055.49780000001</v>
      </c>
      <c r="F22" s="72">
        <f t="shared" si="2"/>
        <v>55.148381427194302</v>
      </c>
      <c r="G22" s="73">
        <f t="shared" si="3"/>
        <v>109816.65</v>
      </c>
      <c r="H22" s="72">
        <v>30</v>
      </c>
      <c r="I22" s="73">
        <f t="shared" si="4"/>
        <v>109816.65</v>
      </c>
      <c r="J22" s="72">
        <v>30</v>
      </c>
      <c r="K22" s="73">
        <f t="shared" si="5"/>
        <v>146422.20000000001</v>
      </c>
      <c r="L22" s="74">
        <f t="shared" si="6"/>
        <v>40</v>
      </c>
      <c r="M22" s="75">
        <f t="shared" si="7"/>
        <v>366055.49780000001</v>
      </c>
    </row>
    <row r="23" spans="1:18" s="47" customFormat="1" ht="11.25" x14ac:dyDescent="0.2">
      <c r="A23" s="69">
        <v>6</v>
      </c>
      <c r="B23" s="70" t="s">
        <v>94</v>
      </c>
      <c r="C23" s="71">
        <f>ORÇAMENTO!G61</f>
        <v>6827.53</v>
      </c>
      <c r="D23" s="176">
        <f t="shared" si="0"/>
        <v>1502.0565999999999</v>
      </c>
      <c r="E23" s="175">
        <f t="shared" si="1"/>
        <v>8329.5865999999987</v>
      </c>
      <c r="F23" s="72">
        <f t="shared" si="2"/>
        <v>1.2549004774096482</v>
      </c>
      <c r="G23" s="73">
        <f t="shared" si="3"/>
        <v>2498.88</v>
      </c>
      <c r="H23" s="72">
        <v>30</v>
      </c>
      <c r="I23" s="73">
        <f t="shared" si="4"/>
        <v>2498.88</v>
      </c>
      <c r="J23" s="72">
        <v>30</v>
      </c>
      <c r="K23" s="73">
        <f t="shared" si="5"/>
        <v>3331.83</v>
      </c>
      <c r="L23" s="74">
        <f t="shared" si="6"/>
        <v>40</v>
      </c>
      <c r="M23" s="75">
        <f t="shared" si="7"/>
        <v>8329.5865999999987</v>
      </c>
    </row>
    <row r="24" spans="1:18" s="47" customFormat="1" ht="11.25" x14ac:dyDescent="0.2">
      <c r="A24" s="69">
        <v>7</v>
      </c>
      <c r="B24" s="70" t="s">
        <v>59</v>
      </c>
      <c r="C24" s="71">
        <f>ORÇAMENTO!G67</f>
        <v>69780.69</v>
      </c>
      <c r="D24" s="176">
        <f t="shared" si="0"/>
        <v>15351.7518</v>
      </c>
      <c r="E24" s="175">
        <f t="shared" si="1"/>
        <v>85132.441800000001</v>
      </c>
      <c r="F24" s="72">
        <f t="shared" si="2"/>
        <v>12.825695558272857</v>
      </c>
      <c r="G24" s="73">
        <f t="shared" si="3"/>
        <v>25539.73</v>
      </c>
      <c r="H24" s="72">
        <v>30</v>
      </c>
      <c r="I24" s="73">
        <f t="shared" si="4"/>
        <v>25539.73</v>
      </c>
      <c r="J24" s="72">
        <v>30</v>
      </c>
      <c r="K24" s="73">
        <f t="shared" si="5"/>
        <v>34052.980000000003</v>
      </c>
      <c r="L24" s="74">
        <f t="shared" si="6"/>
        <v>40</v>
      </c>
      <c r="M24" s="75">
        <f t="shared" si="7"/>
        <v>85132.441800000001</v>
      </c>
    </row>
    <row r="25" spans="1:18" s="47" customFormat="1" ht="11.25" x14ac:dyDescent="0.2">
      <c r="A25" s="69">
        <v>8</v>
      </c>
      <c r="B25" s="70" t="s">
        <v>63</v>
      </c>
      <c r="C25" s="71">
        <f>ORÇAMENTO!G75</f>
        <v>54297.04</v>
      </c>
      <c r="D25" s="176">
        <f t="shared" si="0"/>
        <v>11945.3488</v>
      </c>
      <c r="E25" s="175">
        <f t="shared" si="1"/>
        <v>66242.388800000001</v>
      </c>
      <c r="F25" s="72">
        <f t="shared" si="2"/>
        <v>9.9797996373404114</v>
      </c>
      <c r="G25" s="73">
        <f t="shared" si="3"/>
        <v>19872.72</v>
      </c>
      <c r="H25" s="72">
        <v>30</v>
      </c>
      <c r="I25" s="73">
        <f t="shared" si="4"/>
        <v>19872.72</v>
      </c>
      <c r="J25" s="72">
        <v>30</v>
      </c>
      <c r="K25" s="73">
        <f t="shared" si="5"/>
        <v>26496.959999999999</v>
      </c>
      <c r="L25" s="74">
        <f t="shared" si="6"/>
        <v>40</v>
      </c>
      <c r="M25" s="75">
        <f t="shared" si="7"/>
        <v>66242.388800000001</v>
      </c>
    </row>
    <row r="26" spans="1:18" s="47" customFormat="1" ht="11.25" x14ac:dyDescent="0.2">
      <c r="A26" s="69">
        <v>9</v>
      </c>
      <c r="B26" s="70" t="s">
        <v>74</v>
      </c>
      <c r="C26" s="71">
        <f>ORÇAMENTO!G79</f>
        <v>9229.91</v>
      </c>
      <c r="D26" s="176">
        <f t="shared" si="0"/>
        <v>2030.5801999999999</v>
      </c>
      <c r="E26" s="175">
        <f t="shared" si="1"/>
        <v>11260.4902</v>
      </c>
      <c r="F26" s="72">
        <f t="shared" si="2"/>
        <v>1.6964580844680417</v>
      </c>
      <c r="G26" s="73">
        <f t="shared" si="3"/>
        <v>3378.15</v>
      </c>
      <c r="H26" s="72">
        <v>30</v>
      </c>
      <c r="I26" s="73">
        <f t="shared" si="4"/>
        <v>3378.15</v>
      </c>
      <c r="J26" s="72">
        <v>30</v>
      </c>
      <c r="K26" s="73">
        <f t="shared" si="5"/>
        <v>4504.2</v>
      </c>
      <c r="L26" s="74">
        <f t="shared" si="6"/>
        <v>40</v>
      </c>
      <c r="M26" s="75">
        <f t="shared" si="7"/>
        <v>11260.4902</v>
      </c>
    </row>
    <row r="27" spans="1:18" s="47" customFormat="1" ht="11.25" x14ac:dyDescent="0.2">
      <c r="A27" s="76"/>
      <c r="B27" s="77"/>
      <c r="C27" s="77"/>
      <c r="D27" s="77"/>
      <c r="E27" s="73"/>
      <c r="F27" s="72"/>
      <c r="G27" s="73"/>
      <c r="H27" s="78"/>
      <c r="I27" s="73"/>
      <c r="J27" s="73"/>
      <c r="K27" s="73"/>
      <c r="L27" s="72"/>
      <c r="M27" s="79"/>
    </row>
    <row r="28" spans="1:18" s="47" customFormat="1" ht="11.25" x14ac:dyDescent="0.2">
      <c r="A28" s="76"/>
      <c r="B28" s="80" t="s">
        <v>89</v>
      </c>
      <c r="C28" s="174">
        <f>SUM(C18:C27)</f>
        <v>544069.44000000006</v>
      </c>
      <c r="D28" s="175">
        <f>SUM(D18:D27)</f>
        <v>119695.27679999999</v>
      </c>
      <c r="E28" s="81">
        <f>SUM(E18:E27)</f>
        <v>663764.71679999994</v>
      </c>
      <c r="F28" s="82">
        <f>SUM(F18:F27)</f>
        <v>100.00000000000001</v>
      </c>
      <c r="G28" s="73">
        <f>ROUND(SUM(G18:G27),2)</f>
        <v>199129.43</v>
      </c>
      <c r="H28" s="78">
        <f>G28/E28*100</f>
        <v>30.000002253810671</v>
      </c>
      <c r="I28" s="73">
        <f>SUM(I18:I27)</f>
        <v>199129.43</v>
      </c>
      <c r="J28" s="78">
        <f>I28/E28*100</f>
        <v>30.000002253810671</v>
      </c>
      <c r="K28" s="73">
        <f>SUM(K18:K27)</f>
        <v>265505.89</v>
      </c>
      <c r="L28" s="72">
        <f>K28/$E$28*100</f>
        <v>40.000000494151003</v>
      </c>
      <c r="M28" s="75">
        <f>SUM(M18:M27)</f>
        <v>663764.71679999994</v>
      </c>
    </row>
    <row r="29" spans="1:18" s="47" customFormat="1" ht="12" thickBot="1" x14ac:dyDescent="0.25">
      <c r="A29" s="83"/>
      <c r="B29" s="84" t="s">
        <v>90</v>
      </c>
      <c r="C29" s="84"/>
      <c r="D29" s="84"/>
      <c r="E29" s="85"/>
      <c r="F29" s="86"/>
      <c r="G29" s="87">
        <f>G28</f>
        <v>199129.43</v>
      </c>
      <c r="H29" s="88">
        <f>G29/$E$28*100</f>
        <v>30.000002253810671</v>
      </c>
      <c r="I29" s="87">
        <f>G29+I28</f>
        <v>398258.86</v>
      </c>
      <c r="J29" s="87">
        <f>H29+J28</f>
        <v>60.000004507621341</v>
      </c>
      <c r="K29" s="87">
        <f>I29+K28</f>
        <v>663764.75</v>
      </c>
      <c r="L29" s="86">
        <f>L28+J29</f>
        <v>100.00000500177234</v>
      </c>
      <c r="M29" s="89"/>
    </row>
    <row r="30" spans="1:18" s="47" customFormat="1" ht="15.75" x14ac:dyDescent="0.25">
      <c r="A30" s="90"/>
      <c r="B30" s="91"/>
      <c r="C30" s="91"/>
      <c r="D30" s="91"/>
      <c r="E30" s="92"/>
      <c r="F30" s="41"/>
      <c r="G30" s="42"/>
      <c r="H30" s="41"/>
      <c r="L30" s="93"/>
      <c r="M30" s="94"/>
      <c r="N30" s="94"/>
      <c r="O30" s="94"/>
      <c r="P30" s="94"/>
      <c r="Q30" s="94"/>
      <c r="R30" s="94"/>
    </row>
    <row r="32" spans="1:18" x14ac:dyDescent="0.25">
      <c r="M32" s="95"/>
      <c r="N32" s="95"/>
      <c r="O32" s="95"/>
    </row>
  </sheetData>
  <mergeCells count="5">
    <mergeCell ref="A5:M5"/>
    <mergeCell ref="A7:L7"/>
    <mergeCell ref="A9:L9"/>
    <mergeCell ref="A10:L10"/>
    <mergeCell ref="A14:M14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</dc:creator>
  <cp:lastModifiedBy>infra</cp:lastModifiedBy>
  <cp:lastPrinted>2013-11-04T13:48:12Z</cp:lastPrinted>
  <dcterms:created xsi:type="dcterms:W3CDTF">2013-10-21T17:36:32Z</dcterms:created>
  <dcterms:modified xsi:type="dcterms:W3CDTF">2013-11-04T14:16:33Z</dcterms:modified>
</cp:coreProperties>
</file>